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enc\Desktop\"/>
    </mc:Choice>
  </mc:AlternateContent>
  <xr:revisionPtr revIDLastSave="0" documentId="8_{EF76585F-A45A-4847-813B-80A05D9A7CD0}" xr6:coauthVersionLast="47" xr6:coauthVersionMax="47" xr10:uidLastSave="{00000000-0000-0000-0000-000000000000}"/>
  <bookViews>
    <workbookView xWindow="-120" yWindow="-120" windowWidth="29040" windowHeight="15720" xr2:uid="{2D88FB1F-FE8E-4F8D-8F0B-24395261EF7F}"/>
  </bookViews>
  <sheets>
    <sheet name="Simulador Aum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V42" i="1"/>
  <c r="F33" i="1"/>
  <c r="F49" i="1" s="1"/>
  <c r="Q54" i="1"/>
  <c r="F48" i="1"/>
  <c r="F41" i="1"/>
  <c r="V52" i="1"/>
  <c r="V50" i="1"/>
  <c r="L49" i="1"/>
  <c r="V31" i="1"/>
  <c r="V36" i="1"/>
  <c r="AA35" i="1"/>
  <c r="AA52" i="1" s="1"/>
  <c r="AA34" i="1"/>
  <c r="P32" i="1"/>
  <c r="P49" i="1" s="1"/>
  <c r="P31" i="1"/>
  <c r="L47" i="1"/>
  <c r="L33" i="1"/>
  <c r="L34" i="1" s="1"/>
  <c r="L39" i="1"/>
  <c r="P28" i="1" l="1"/>
  <c r="P39" i="1" s="1"/>
  <c r="AA28" i="1"/>
  <c r="AA50" i="1" s="1"/>
  <c r="L42" i="1"/>
  <c r="L43" i="1" s="1"/>
  <c r="V37" i="1"/>
  <c r="V45" i="1" s="1"/>
  <c r="F42" i="1"/>
  <c r="F43" i="1" s="1"/>
  <c r="F50" i="1"/>
  <c r="F52" i="1"/>
  <c r="AA36" i="1"/>
  <c r="P33" i="1"/>
  <c r="P47" i="1" l="1"/>
  <c r="P34" i="1"/>
  <c r="P42" i="1" s="1"/>
  <c r="P43" i="1" s="1"/>
  <c r="P44" i="1" s="1"/>
  <c r="P48" i="1" s="1"/>
  <c r="P50" i="1" s="1"/>
  <c r="P51" i="1" s="1"/>
  <c r="AA31" i="1"/>
  <c r="AA42" i="1" s="1"/>
  <c r="L44" i="1"/>
  <c r="L48" i="1" s="1"/>
  <c r="L50" i="1" s="1"/>
  <c r="L51" i="1" s="1"/>
  <c r="F44" i="1"/>
  <c r="F45" i="1"/>
  <c r="V46" i="1"/>
  <c r="V47" i="1" s="1"/>
  <c r="AA37" i="1" l="1"/>
  <c r="AA45" i="1" s="1"/>
  <c r="AA46" i="1" s="1"/>
  <c r="AA47" i="1" s="1"/>
  <c r="AA51" i="1" s="1"/>
  <c r="AA53" i="1" s="1"/>
  <c r="AA54" i="1" s="1"/>
  <c r="AA58" i="1" s="1"/>
  <c r="V51" i="1"/>
  <c r="V53" i="1" s="1"/>
  <c r="V54" i="1" s="1"/>
  <c r="P53" i="1"/>
  <c r="P54" i="1" s="1"/>
  <c r="P55" i="1"/>
  <c r="AA56" i="1" l="1"/>
  <c r="AA57" i="1" s="1"/>
</calcChain>
</file>

<file path=xl/sharedStrings.xml><?xml version="1.0" encoding="utf-8"?>
<sst xmlns="http://schemas.openxmlformats.org/spreadsheetml/2006/main" count="133" uniqueCount="49">
  <si>
    <t>Tabela Auxiliar IRRF 2023 - Alíquotas - 1º de maio</t>
  </si>
  <si>
    <t>Alíquota 1</t>
  </si>
  <si>
    <t>Alíquota 2</t>
  </si>
  <si>
    <t>Alíquota 3</t>
  </si>
  <si>
    <t>Alíquota 4</t>
  </si>
  <si>
    <t>Alíquota 5</t>
  </si>
  <si>
    <t>-</t>
  </si>
  <si>
    <t>Desconto Simplificado</t>
  </si>
  <si>
    <t>Salário</t>
  </si>
  <si>
    <t>Pensão</t>
  </si>
  <si>
    <t>Dependentes</t>
  </si>
  <si>
    <t>Base Deduções Legais</t>
  </si>
  <si>
    <t>Deduções Legais</t>
  </si>
  <si>
    <t>Base Desconto Simplificado</t>
  </si>
  <si>
    <t>Parcela por dependente</t>
  </si>
  <si>
    <t>Salário Anterior</t>
  </si>
  <si>
    <t>Novo Salário</t>
  </si>
  <si>
    <t>Base de cálculo</t>
  </si>
  <si>
    <t>Alíquota</t>
  </si>
  <si>
    <t xml:space="preserve"> Imposto de Renda</t>
  </si>
  <si>
    <t>Total Imposto de Renda</t>
  </si>
  <si>
    <t>Margem</t>
  </si>
  <si>
    <t>Base de Cálculo</t>
  </si>
  <si>
    <t>Descontos</t>
  </si>
  <si>
    <t>Margem Total</t>
  </si>
  <si>
    <t>Margem Aumento</t>
  </si>
  <si>
    <t xml:space="preserve"> SALÁRIO ACIMA DO MÍNIMO</t>
  </si>
  <si>
    <t>MENOS DE 65 ANOS</t>
  </si>
  <si>
    <t>Salário Minimo</t>
  </si>
  <si>
    <t>Acima do mínimo</t>
  </si>
  <si>
    <t>% DE AUMENTO PARA O PROX ANO</t>
  </si>
  <si>
    <t>Descontos Compulsórios</t>
  </si>
  <si>
    <t>INSS / Outros descontos</t>
  </si>
  <si>
    <t>Outros descontos</t>
  </si>
  <si>
    <t>Margem Anterior</t>
  </si>
  <si>
    <t>Empréstimos</t>
  </si>
  <si>
    <t>Soma das parcelas</t>
  </si>
  <si>
    <t>Margem Livre</t>
  </si>
  <si>
    <t>Dupla Isenção</t>
  </si>
  <si>
    <t>Base de salário</t>
  </si>
  <si>
    <t>Desconto IR</t>
  </si>
  <si>
    <t>MAIS DE 65 ANOS</t>
  </si>
  <si>
    <t>SALÁRIO MÍNIMO</t>
  </si>
  <si>
    <t xml:space="preserve">Margem 35% </t>
  </si>
  <si>
    <t>Nova Margem</t>
  </si>
  <si>
    <t>Margem 30%  (BPC LOAS)</t>
  </si>
  <si>
    <t>Valor liberado aumento</t>
  </si>
  <si>
    <t>Imagem</t>
  </si>
  <si>
    <t>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</si>
</sst>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%"/>
    <numFmt numFmtId="165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FC5D04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646C"/>
        <bgColor indexed="64"/>
      </patternFill>
    </fill>
    <fill>
      <patternFill patternType="solid">
        <fgColor rgb="FF8FC7C2"/>
        <bgColor indexed="64"/>
      </patternFill>
    </fill>
    <fill>
      <patternFill patternType="solid">
        <fgColor rgb="FFFC5D04"/>
        <bgColor indexed="64"/>
      </patternFill>
    </fill>
    <fill>
      <patternFill patternType="solid">
        <fgColor rgb="FFF9F98F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9" fontId="4" fillId="2" borderId="30" xfId="2" applyFont="1" applyFill="1" applyBorder="1" applyProtection="1"/>
    <xf numFmtId="164" fontId="0" fillId="0" borderId="6" xfId="2" applyNumberFormat="1" applyFont="1" applyBorder="1" applyProtection="1"/>
    <xf numFmtId="164" fontId="0" fillId="0" borderId="13" xfId="2" applyNumberFormat="1" applyFont="1" applyBorder="1" applyProtection="1"/>
    <xf numFmtId="165" fontId="9" fillId="4" borderId="42" xfId="0" applyNumberFormat="1" applyFont="1" applyFill="1" applyBorder="1" applyProtection="1">
      <protection locked="0"/>
    </xf>
    <xf numFmtId="165" fontId="9" fillId="9" borderId="20" xfId="0" applyNumberFormat="1" applyFont="1" applyFill="1" applyBorder="1" applyProtection="1">
      <protection locked="0"/>
    </xf>
    <xf numFmtId="165" fontId="9" fillId="9" borderId="9" xfId="0" applyNumberFormat="1" applyFont="1" applyFill="1" applyBorder="1" applyProtection="1">
      <protection locked="0"/>
    </xf>
    <xf numFmtId="0" fontId="9" fillId="9" borderId="39" xfId="0" applyFont="1" applyFill="1" applyBorder="1" applyProtection="1">
      <protection locked="0"/>
    </xf>
    <xf numFmtId="165" fontId="9" fillId="9" borderId="33" xfId="0" applyNumberFormat="1" applyFont="1" applyFill="1" applyBorder="1" applyProtection="1">
      <protection locked="0"/>
    </xf>
    <xf numFmtId="164" fontId="9" fillId="9" borderId="31" xfId="2" applyNumberFormat="1" applyFont="1" applyFill="1" applyBorder="1" applyProtection="1">
      <protection locked="0"/>
    </xf>
    <xf numFmtId="164" fontId="9" fillId="9" borderId="43" xfId="2" applyNumberFormat="1" applyFont="1" applyFill="1" applyBorder="1" applyProtection="1">
      <protection locked="0"/>
    </xf>
    <xf numFmtId="165" fontId="9" fillId="9" borderId="6" xfId="0" applyNumberFormat="1" applyFont="1" applyFill="1" applyBorder="1" applyProtection="1">
      <protection locked="0"/>
    </xf>
    <xf numFmtId="165" fontId="9" fillId="9" borderId="42" xfId="0" applyNumberFormat="1" applyFont="1" applyFill="1" applyBorder="1" applyProtection="1">
      <protection locked="0"/>
    </xf>
    <xf numFmtId="0" fontId="9" fillId="9" borderId="11" xfId="0" applyFont="1" applyFill="1" applyBorder="1" applyProtection="1">
      <protection locked="0"/>
    </xf>
    <xf numFmtId="165" fontId="9" fillId="9" borderId="31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/>
    <xf numFmtId="0" fontId="0" fillId="2" borderId="26" xfId="0" applyFill="1" applyBorder="1"/>
    <xf numFmtId="0" fontId="0" fillId="2" borderId="26" xfId="0" applyFill="1" applyBorder="1" applyAlignment="1">
      <alignment horizontal="center"/>
    </xf>
    <xf numFmtId="0" fontId="5" fillId="0" borderId="0" xfId="0" applyFont="1"/>
    <xf numFmtId="44" fontId="6" fillId="0" borderId="0" xfId="1" applyFont="1" applyFill="1" applyBorder="1" applyAlignment="1" applyProtection="1">
      <alignment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0" fontId="0" fillId="2" borderId="29" xfId="0" applyFill="1" applyBorder="1"/>
    <xf numFmtId="0" fontId="0" fillId="2" borderId="30" xfId="0" applyFill="1" applyBorder="1"/>
    <xf numFmtId="0" fontId="0" fillId="2" borderId="16" xfId="0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0" xfId="0" applyFill="1"/>
    <xf numFmtId="0" fontId="0" fillId="2" borderId="24" xfId="0" applyFill="1" applyBorder="1"/>
    <xf numFmtId="0" fontId="0" fillId="2" borderId="25" xfId="0" applyFill="1" applyBorder="1"/>
    <xf numFmtId="0" fontId="0" fillId="2" borderId="31" xfId="0" applyFill="1" applyBorder="1"/>
    <xf numFmtId="44" fontId="6" fillId="0" borderId="0" xfId="1" applyFont="1" applyFill="1" applyBorder="1" applyAlignment="1" applyProtection="1">
      <alignment horizontal="center" vertical="center"/>
    </xf>
    <xf numFmtId="165" fontId="0" fillId="0" borderId="42" xfId="0" applyNumberFormat="1" applyBorder="1"/>
    <xf numFmtId="165" fontId="0" fillId="2" borderId="0" xfId="0" applyNumberFormat="1" applyFill="1"/>
    <xf numFmtId="0" fontId="0" fillId="0" borderId="29" xfId="0" applyBorder="1"/>
    <xf numFmtId="0" fontId="0" fillId="2" borderId="30" xfId="0" applyFill="1" applyBorder="1" applyAlignment="1">
      <alignment horizontal="center"/>
    </xf>
    <xf numFmtId="0" fontId="0" fillId="2" borderId="23" xfId="0" applyFill="1" applyBorder="1"/>
    <xf numFmtId="0" fontId="0" fillId="2" borderId="4" xfId="0" applyFill="1" applyBorder="1"/>
    <xf numFmtId="165" fontId="0" fillId="0" borderId="20" xfId="0" applyNumberFormat="1" applyBorder="1"/>
    <xf numFmtId="165" fontId="0" fillId="2" borderId="42" xfId="0" applyNumberFormat="1" applyFill="1" applyBorder="1"/>
    <xf numFmtId="165" fontId="4" fillId="2" borderId="30" xfId="0" applyNumberFormat="1" applyFont="1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2" xfId="0" applyFill="1" applyBorder="1"/>
    <xf numFmtId="165" fontId="0" fillId="0" borderId="9" xfId="0" applyNumberFormat="1" applyBorder="1"/>
    <xf numFmtId="165" fontId="0" fillId="0" borderId="6" xfId="0" applyNumberFormat="1" applyBorder="1"/>
    <xf numFmtId="165" fontId="0" fillId="2" borderId="30" xfId="0" applyNumberFormat="1" applyFill="1" applyBorder="1"/>
    <xf numFmtId="0" fontId="0" fillId="0" borderId="12" xfId="0" applyBorder="1"/>
    <xf numFmtId="44" fontId="0" fillId="0" borderId="44" xfId="0" applyNumberFormat="1" applyBorder="1"/>
    <xf numFmtId="0" fontId="0" fillId="2" borderId="12" xfId="0" applyFill="1" applyBorder="1"/>
    <xf numFmtId="0" fontId="2" fillId="2" borderId="3" xfId="0" applyFont="1" applyFill="1" applyBorder="1"/>
    <xf numFmtId="44" fontId="0" fillId="0" borderId="13" xfId="0" applyNumberFormat="1" applyBorder="1"/>
    <xf numFmtId="0" fontId="2" fillId="5" borderId="15" xfId="0" applyFont="1" applyFill="1" applyBorder="1" applyAlignment="1">
      <alignment horizontal="left"/>
    </xf>
    <xf numFmtId="165" fontId="2" fillId="5" borderId="42" xfId="0" applyNumberFormat="1" applyFont="1" applyFill="1" applyBorder="1"/>
    <xf numFmtId="0" fontId="2" fillId="3" borderId="16" xfId="0" applyFont="1" applyFill="1" applyBorder="1" applyAlignment="1">
      <alignment horizontal="left"/>
    </xf>
    <xf numFmtId="165" fontId="2" fillId="3" borderId="42" xfId="0" applyNumberFormat="1" applyFont="1" applyFill="1" applyBorder="1"/>
    <xf numFmtId="165" fontId="10" fillId="0" borderId="5" xfId="0" applyNumberFormat="1" applyFont="1" applyBorder="1" applyAlignment="1">
      <alignment vertical="center"/>
    </xf>
    <xf numFmtId="0" fontId="0" fillId="2" borderId="0" xfId="0" applyFill="1" applyAlignment="1">
      <alignment vertical="center"/>
    </xf>
    <xf numFmtId="165" fontId="10" fillId="0" borderId="21" xfId="0" applyNumberFormat="1" applyFont="1" applyBorder="1" applyAlignment="1">
      <alignment vertical="center"/>
    </xf>
    <xf numFmtId="0" fontId="0" fillId="0" borderId="37" xfId="0" applyBorder="1" applyAlignment="1">
      <alignment horizontal="left"/>
    </xf>
    <xf numFmtId="0" fontId="0" fillId="0" borderId="32" xfId="0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4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2" borderId="45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165" fontId="0" fillId="0" borderId="13" xfId="0" applyNumberFormat="1" applyBorder="1"/>
    <xf numFmtId="165" fontId="2" fillId="5" borderId="17" xfId="0" applyNumberFormat="1" applyFont="1" applyFill="1" applyBorder="1"/>
    <xf numFmtId="0" fontId="2" fillId="3" borderId="16" xfId="0" applyFont="1" applyFill="1" applyBorder="1" applyAlignment="1">
      <alignment horizontal="center"/>
    </xf>
    <xf numFmtId="0" fontId="5" fillId="8" borderId="27" xfId="0" applyFont="1" applyFill="1" applyBorder="1" applyAlignment="1">
      <alignment horizontal="left"/>
    </xf>
    <xf numFmtId="165" fontId="5" fillId="8" borderId="26" xfId="0" applyNumberFormat="1" applyFont="1" applyFill="1" applyBorder="1"/>
    <xf numFmtId="0" fontId="0" fillId="2" borderId="12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5" fillId="8" borderId="29" xfId="0" applyFont="1" applyFill="1" applyBorder="1" applyAlignment="1">
      <alignment horizontal="left"/>
    </xf>
    <xf numFmtId="0" fontId="5" fillId="8" borderId="24" xfId="0" applyFont="1" applyFill="1" applyBorder="1" applyAlignment="1">
      <alignment horizontal="left"/>
    </xf>
    <xf numFmtId="165" fontId="5" fillId="8" borderId="31" xfId="0" applyNumberFormat="1" applyFont="1" applyFill="1" applyBorder="1"/>
    <xf numFmtId="0" fontId="0" fillId="0" borderId="30" xfId="0" applyBorder="1"/>
    <xf numFmtId="0" fontId="0" fillId="2" borderId="5" xfId="0" applyFill="1" applyBorder="1"/>
    <xf numFmtId="165" fontId="2" fillId="3" borderId="17" xfId="0" applyNumberFormat="1" applyFont="1" applyFill="1" applyBorder="1"/>
    <xf numFmtId="0" fontId="0" fillId="2" borderId="1" xfId="0" applyFill="1" applyBorder="1"/>
    <xf numFmtId="0" fontId="0" fillId="2" borderId="22" xfId="0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0" fillId="2" borderId="0" xfId="0" applyFill="1" applyAlignment="1">
      <alignment horizontal="center"/>
    </xf>
    <xf numFmtId="0" fontId="5" fillId="8" borderId="28" xfId="0" applyFont="1" applyFill="1" applyBorder="1" applyAlignment="1">
      <alignment horizontal="right"/>
    </xf>
    <xf numFmtId="0" fontId="0" fillId="2" borderId="17" xfId="0" applyFill="1" applyBorder="1"/>
    <xf numFmtId="0" fontId="5" fillId="8" borderId="0" xfId="0" applyFont="1" applyFill="1" applyAlignment="1">
      <alignment horizontal="right"/>
    </xf>
    <xf numFmtId="165" fontId="2" fillId="2" borderId="30" xfId="0" applyNumberFormat="1" applyFont="1" applyFill="1" applyBorder="1"/>
    <xf numFmtId="0" fontId="2" fillId="5" borderId="17" xfId="0" applyFont="1" applyFill="1" applyBorder="1"/>
    <xf numFmtId="0" fontId="5" fillId="8" borderId="25" xfId="0" applyFont="1" applyFill="1" applyBorder="1" applyAlignment="1">
      <alignment horizontal="right"/>
    </xf>
    <xf numFmtId="0" fontId="5" fillId="8" borderId="27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0" fontId="0" fillId="0" borderId="46" xfId="0" applyBorder="1"/>
    <xf numFmtId="0" fontId="0" fillId="0" borderId="31" xfId="0" applyBorder="1"/>
    <xf numFmtId="165" fontId="9" fillId="9" borderId="30" xfId="0" applyNumberFormat="1" applyFont="1" applyFill="1" applyBorder="1" applyProtection="1">
      <protection locked="0"/>
    </xf>
    <xf numFmtId="0" fontId="2" fillId="5" borderId="15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8" borderId="29" xfId="0" applyFont="1" applyFill="1" applyBorder="1" applyAlignment="1">
      <alignment horizontal="left"/>
    </xf>
    <xf numFmtId="0" fontId="5" fillId="8" borderId="0" xfId="0" applyFont="1" applyFill="1" applyAlignment="1">
      <alignment horizontal="left"/>
    </xf>
    <xf numFmtId="0" fontId="5" fillId="8" borderId="27" xfId="0" applyFont="1" applyFill="1" applyBorder="1" applyAlignment="1">
      <alignment horizontal="left"/>
    </xf>
    <xf numFmtId="0" fontId="5" fillId="8" borderId="28" xfId="0" applyFont="1" applyFill="1" applyBorder="1" applyAlignment="1">
      <alignment horizontal="left"/>
    </xf>
    <xf numFmtId="0" fontId="5" fillId="8" borderId="24" xfId="0" applyFont="1" applyFill="1" applyBorder="1" applyAlignment="1">
      <alignment horizontal="left"/>
    </xf>
    <xf numFmtId="0" fontId="5" fillId="8" borderId="25" xfId="0" applyFont="1" applyFill="1" applyBorder="1" applyAlignment="1">
      <alignment horizontal="left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6" xfId="0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left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7" borderId="16" xfId="0" applyFont="1" applyFill="1" applyBorder="1" applyAlignment="1" applyProtection="1">
      <alignment horizontal="center"/>
      <protection locked="0"/>
    </xf>
    <xf numFmtId="0" fontId="2" fillId="7" borderId="17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>
      <alignment horizontal="left"/>
    </xf>
    <xf numFmtId="0" fontId="0" fillId="2" borderId="41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2" fillId="5" borderId="15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7" fillId="8" borderId="27" xfId="0" applyFont="1" applyFill="1" applyBorder="1" applyAlignment="1">
      <alignment horizontal="center"/>
    </xf>
    <xf numFmtId="0" fontId="7" fillId="8" borderId="28" xfId="0" applyFont="1" applyFill="1" applyBorder="1" applyAlignment="1">
      <alignment horizontal="center"/>
    </xf>
    <xf numFmtId="0" fontId="7" fillId="8" borderId="26" xfId="0" applyFont="1" applyFill="1" applyBorder="1" applyAlignment="1">
      <alignment horizontal="center"/>
    </xf>
    <xf numFmtId="0" fontId="7" fillId="8" borderId="24" xfId="0" applyFont="1" applyFill="1" applyBorder="1" applyAlignment="1">
      <alignment horizontal="center"/>
    </xf>
    <xf numFmtId="0" fontId="7" fillId="8" borderId="25" xfId="0" applyFont="1" applyFill="1" applyBorder="1" applyAlignment="1">
      <alignment horizontal="center"/>
    </xf>
    <xf numFmtId="0" fontId="7" fillId="8" borderId="31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0" fillId="2" borderId="47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1" xfId="0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C5D04"/>
      <color rgb="FFF9F98F"/>
      <color rgb="FFCEFEF5"/>
      <color rgb="FFFEC982"/>
      <color rgb="FF8FC7C2"/>
      <color rgb="FFE25500"/>
      <color rgb="FF66B2AB"/>
      <color rgb="FF00646C"/>
      <color rgb="FF1FB9CD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/EscoladoCredito" TargetMode="External"/><Relationship Id="rId13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https://www.tiktok.com/@escoladocredito" TargetMode="External"/><Relationship Id="rId17" Type="http://schemas.openxmlformats.org/officeDocument/2006/relationships/image" Target="../media/image9.png"/><Relationship Id="rId2" Type="http://schemas.openxmlformats.org/officeDocument/2006/relationships/hyperlink" Target="http://bit.ly/treinamentosescoladocredito" TargetMode="External"/><Relationship Id="rId16" Type="http://schemas.openxmlformats.org/officeDocument/2006/relationships/hyperlink" Target="https://youtu.be/GPrBygrTUsc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facebook.com/escoladocredito/?locale=pt_BR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10" Type="http://schemas.openxmlformats.org/officeDocument/2006/relationships/hyperlink" Target="https://www.linkedin.com/company/escola-do-cr%C3%A9dito/?viewAsMember=true" TargetMode="External"/><Relationship Id="rId4" Type="http://schemas.openxmlformats.org/officeDocument/2006/relationships/hyperlink" Target="https://www.instagram.com/escoladocredito/" TargetMode="External"/><Relationship Id="rId9" Type="http://schemas.openxmlformats.org/officeDocument/2006/relationships/image" Target="../media/image5.png"/><Relationship Id="rId14" Type="http://schemas.openxmlformats.org/officeDocument/2006/relationships/hyperlink" Target="https://www.kwai.com/@escoladocredito?page_source=discove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234539</xdr:colOff>
      <xdr:row>0</xdr:row>
      <xdr:rowOff>83343</xdr:rowOff>
    </xdr:from>
    <xdr:to>
      <xdr:col>28</xdr:col>
      <xdr:colOff>4049</xdr:colOff>
      <xdr:row>20</xdr:row>
      <xdr:rowOff>59530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CEF0286-02FB-4591-8A10-1FB99367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4539" y="83343"/>
          <a:ext cx="20290593" cy="3532187"/>
        </a:xfrm>
        <a:prstGeom prst="rect">
          <a:avLst/>
        </a:prstGeom>
      </xdr:spPr>
    </xdr:pic>
    <xdr:clientData/>
  </xdr:twoCellAnchor>
  <xdr:twoCellAnchor editAs="oneCell">
    <xdr:from>
      <xdr:col>20</xdr:col>
      <xdr:colOff>113651</xdr:colOff>
      <xdr:row>12</xdr:row>
      <xdr:rowOff>37885</xdr:rowOff>
    </xdr:from>
    <xdr:to>
      <xdr:col>23</xdr:col>
      <xdr:colOff>87846</xdr:colOff>
      <xdr:row>15</xdr:row>
      <xdr:rowOff>51955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DAB3DB-E9B0-01E9-10DD-B49F2B72D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2878" y="2323885"/>
          <a:ext cx="1749309" cy="377752"/>
        </a:xfrm>
        <a:prstGeom prst="rect">
          <a:avLst/>
        </a:prstGeom>
      </xdr:spPr>
    </xdr:pic>
    <xdr:clientData/>
  </xdr:twoCellAnchor>
  <xdr:twoCellAnchor editAs="oneCell">
    <xdr:from>
      <xdr:col>10</xdr:col>
      <xdr:colOff>169333</xdr:colOff>
      <xdr:row>18</xdr:row>
      <xdr:rowOff>31750</xdr:rowOff>
    </xdr:from>
    <xdr:to>
      <xdr:col>11</xdr:col>
      <xdr:colOff>287867</xdr:colOff>
      <xdr:row>20</xdr:row>
      <xdr:rowOff>18473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828279-62E0-5782-1FE6-1D37CA32B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206750"/>
          <a:ext cx="361950" cy="367723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381000</xdr:colOff>
      <xdr:row>18</xdr:row>
      <xdr:rowOff>31750</xdr:rowOff>
    </xdr:from>
    <xdr:to>
      <xdr:col>11</xdr:col>
      <xdr:colOff>742950</xdr:colOff>
      <xdr:row>20</xdr:row>
      <xdr:rowOff>12700</xdr:rowOff>
    </xdr:to>
    <xdr:pic>
      <xdr:nvPicPr>
        <xdr:cNvPr id="10" name="Imagem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23CE35-9DD3-D43C-F565-F7FF201D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583" y="320675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825500</xdr:colOff>
      <xdr:row>18</xdr:row>
      <xdr:rowOff>48846</xdr:rowOff>
    </xdr:from>
    <xdr:to>
      <xdr:col>11</xdr:col>
      <xdr:colOff>1187450</xdr:colOff>
      <xdr:row>20</xdr:row>
      <xdr:rowOff>29796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F92A5A1-67AA-F25B-F79A-A9F7D5217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3596" y="3214077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12</xdr:col>
      <xdr:colOff>61872</xdr:colOff>
      <xdr:row>18</xdr:row>
      <xdr:rowOff>41519</xdr:rowOff>
    </xdr:from>
    <xdr:to>
      <xdr:col>13</xdr:col>
      <xdr:colOff>11072</xdr:colOff>
      <xdr:row>20</xdr:row>
      <xdr:rowOff>22469</xdr:rowOff>
    </xdr:to>
    <xdr:pic>
      <xdr:nvPicPr>
        <xdr:cNvPr id="14" name="Image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6C5B5A2-1F26-7096-04BA-B22B5BC74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4" y="3206750"/>
          <a:ext cx="359507" cy="36195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18</xdr:row>
      <xdr:rowOff>42333</xdr:rowOff>
    </xdr:from>
    <xdr:to>
      <xdr:col>13</xdr:col>
      <xdr:colOff>447675</xdr:colOff>
      <xdr:row>20</xdr:row>
      <xdr:rowOff>13758</xdr:rowOff>
    </xdr:to>
    <xdr:pic>
      <xdr:nvPicPr>
        <xdr:cNvPr id="16" name="Imagem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BC01D44-3531-E701-F7CC-282BB6F5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3217333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13</xdr:col>
      <xdr:colOff>549520</xdr:colOff>
      <xdr:row>18</xdr:row>
      <xdr:rowOff>35006</xdr:rowOff>
    </xdr:from>
    <xdr:to>
      <xdr:col>13</xdr:col>
      <xdr:colOff>901945</xdr:colOff>
      <xdr:row>20</xdr:row>
      <xdr:rowOff>6431</xdr:rowOff>
    </xdr:to>
    <xdr:pic>
      <xdr:nvPicPr>
        <xdr:cNvPr id="18" name="Imagem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063E36-DFCD-F4C2-DC4B-3FB17EAD4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9" y="320023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886810</xdr:colOff>
      <xdr:row>11</xdr:row>
      <xdr:rowOff>131379</xdr:rowOff>
    </xdr:from>
    <xdr:to>
      <xdr:col>16</xdr:col>
      <xdr:colOff>98533</xdr:colOff>
      <xdr:row>15</xdr:row>
      <xdr:rowOff>88846</xdr:rowOff>
    </xdr:to>
    <xdr:pic>
      <xdr:nvPicPr>
        <xdr:cNvPr id="9" name="Imagem 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64525A7-C23D-079C-B4B1-BE853AA0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896" y="2178707"/>
          <a:ext cx="4390258" cy="50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B540-2CD6-451C-A492-3C944B26E51C}">
  <sheetPr>
    <pageSetUpPr autoPageBreaks="0"/>
  </sheetPr>
  <dimension ref="B1:AH59"/>
  <sheetViews>
    <sheetView tabSelected="1" zoomScale="87" zoomScaleNormal="87" zoomScaleSheetLayoutView="100" workbookViewId="0">
      <selection activeCell="L28" sqref="L28"/>
    </sheetView>
  </sheetViews>
  <sheetFormatPr defaultRowHeight="15" x14ac:dyDescent="0.25"/>
  <cols>
    <col min="1" max="1" width="3.7109375" customWidth="1"/>
    <col min="2" max="2" width="2.28515625" customWidth="1"/>
    <col min="3" max="3" width="2.7109375" customWidth="1"/>
    <col min="5" max="5" width="18.42578125" customWidth="1"/>
    <col min="6" max="6" width="17.7109375" bestFit="1" customWidth="1"/>
    <col min="7" max="7" width="3" customWidth="1"/>
    <col min="8" max="8" width="5.28515625" customWidth="1"/>
    <col min="9" max="9" width="1.7109375" customWidth="1"/>
    <col min="10" max="10" width="33.42578125" customWidth="1"/>
    <col min="11" max="11" width="3.7109375" customWidth="1"/>
    <col min="12" max="12" width="18" bestFit="1" customWidth="1"/>
    <col min="13" max="13" width="6.140625" customWidth="1"/>
    <col min="14" max="14" width="33.140625" customWidth="1"/>
    <col min="15" max="15" width="2.5703125" customWidth="1"/>
    <col min="16" max="16" width="17.7109375" bestFit="1" customWidth="1"/>
    <col min="17" max="17" width="2" customWidth="1"/>
    <col min="18" max="18" width="2.42578125" customWidth="1"/>
    <col min="19" max="19" width="1.5703125" customWidth="1"/>
    <col min="20" max="20" width="34.28515625" bestFit="1" customWidth="1"/>
    <col min="21" max="21" width="3.140625" customWidth="1"/>
    <col min="22" max="22" width="21.7109375" customWidth="1"/>
    <col min="23" max="23" width="1.85546875" customWidth="1"/>
    <col min="24" max="24" width="16.5703125" customWidth="1"/>
    <col min="25" max="25" width="14.85546875" customWidth="1"/>
    <col min="26" max="26" width="5.140625" customWidth="1"/>
    <col min="27" max="27" width="23.85546875" customWidth="1"/>
    <col min="28" max="28" width="1.5703125" customWidth="1"/>
    <col min="29" max="29" width="3.7109375" customWidth="1"/>
    <col min="30" max="30" width="11.5703125" style="16" customWidth="1"/>
    <col min="31" max="31" width="12.28515625" style="16" customWidth="1"/>
    <col min="32" max="32" width="14.140625" style="16" customWidth="1"/>
    <col min="33" max="33" width="11.5703125" style="16" customWidth="1"/>
    <col min="34" max="34" width="19.42578125" style="16" customWidth="1"/>
  </cols>
  <sheetData>
    <row r="1" spans="2:30" x14ac:dyDescent="0.25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</row>
    <row r="2" spans="2:30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</row>
    <row r="3" spans="2:30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2:30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</row>
    <row r="5" spans="2:30" x14ac:dyDescent="0.25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</row>
    <row r="6" spans="2:30" x14ac:dyDescent="0.25"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</row>
    <row r="7" spans="2:30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</row>
    <row r="8" spans="2:30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</row>
    <row r="9" spans="2:30" x14ac:dyDescent="0.25"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</row>
    <row r="10" spans="2:30" x14ac:dyDescent="0.25"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</row>
    <row r="11" spans="2:30" x14ac:dyDescent="0.25"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</row>
    <row r="12" spans="2:30" x14ac:dyDescent="0.25"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7"/>
    </row>
    <row r="13" spans="2:30" ht="9.75" customHeight="1" x14ac:dyDescent="0.25"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7"/>
    </row>
    <row r="14" spans="2:30" ht="9.75" customHeight="1" x14ac:dyDescent="0.25"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7"/>
    </row>
    <row r="15" spans="2:30" ht="9.75" customHeight="1" x14ac:dyDescent="0.25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7"/>
    </row>
    <row r="16" spans="2:30" ht="9.75" customHeight="1" x14ac:dyDescent="0.25"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7"/>
      <c r="AD16" s="16" t="s">
        <v>47</v>
      </c>
    </row>
    <row r="17" spans="2:34" x14ac:dyDescent="0.25"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7"/>
      <c r="AD17" s="161" t="s">
        <v>0</v>
      </c>
      <c r="AE17" s="161"/>
      <c r="AF17" s="161"/>
      <c r="AG17" s="161"/>
      <c r="AH17" s="161"/>
    </row>
    <row r="18" spans="2:34" x14ac:dyDescent="0.25"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5"/>
      <c r="AD18" s="18"/>
      <c r="AE18" s="18"/>
      <c r="AF18" s="18"/>
      <c r="AG18" s="18"/>
      <c r="AH18" s="18"/>
    </row>
    <row r="19" spans="2:34" x14ac:dyDescent="0.25"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5"/>
      <c r="AD19" s="18"/>
      <c r="AE19" s="18"/>
      <c r="AF19" s="18"/>
      <c r="AG19" s="18"/>
      <c r="AH19" s="18"/>
    </row>
    <row r="20" spans="2:34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5"/>
      <c r="AD20" s="18"/>
      <c r="AE20" s="18"/>
      <c r="AF20" s="18"/>
      <c r="AG20" s="18"/>
      <c r="AH20" s="18"/>
    </row>
    <row r="21" spans="2:34" ht="15.75" thickBot="1" x14ac:dyDescent="0.3"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5"/>
      <c r="AD21" s="18"/>
      <c r="AE21" s="18"/>
      <c r="AF21" s="18"/>
      <c r="AG21" s="18"/>
      <c r="AH21" s="18"/>
    </row>
    <row r="22" spans="2:34" ht="15.75" thickBot="1" x14ac:dyDescent="0.3">
      <c r="B22" s="19"/>
      <c r="C22" s="20"/>
      <c r="D22" s="20"/>
      <c r="E22" s="20"/>
      <c r="F22" s="20"/>
      <c r="G22" s="21"/>
      <c r="I22" s="19"/>
      <c r="J22" s="20"/>
      <c r="K22" s="20"/>
      <c r="L22" s="20"/>
      <c r="M22" s="20"/>
      <c r="N22" s="20"/>
      <c r="O22" s="20"/>
      <c r="P22" s="20"/>
      <c r="Q22" s="21"/>
      <c r="S22" s="115"/>
      <c r="T22" s="116"/>
      <c r="U22" s="116"/>
      <c r="V22" s="116"/>
      <c r="W22" s="116"/>
      <c r="X22" s="116"/>
      <c r="Y22" s="116"/>
      <c r="Z22" s="116"/>
      <c r="AA22" s="116"/>
      <c r="AB22" s="117"/>
      <c r="AD22" s="23" t="s">
        <v>1</v>
      </c>
      <c r="AE22" s="24">
        <v>0</v>
      </c>
      <c r="AF22" s="24">
        <v>2112</v>
      </c>
      <c r="AG22" s="25">
        <v>0</v>
      </c>
      <c r="AH22" s="24">
        <v>0</v>
      </c>
    </row>
    <row r="23" spans="2:34" ht="16.5" thickBot="1" x14ac:dyDescent="0.3">
      <c r="B23" s="26"/>
      <c r="C23" s="121" t="s">
        <v>30</v>
      </c>
      <c r="D23" s="122"/>
      <c r="E23" s="122"/>
      <c r="F23" s="123"/>
      <c r="G23" s="27"/>
      <c r="I23" s="26"/>
      <c r="J23" s="152" t="s">
        <v>26</v>
      </c>
      <c r="K23" s="153"/>
      <c r="L23" s="153"/>
      <c r="M23" s="153"/>
      <c r="N23" s="153"/>
      <c r="O23" s="153"/>
      <c r="P23" s="154"/>
      <c r="Q23" s="27"/>
      <c r="S23" s="26"/>
      <c r="T23" s="152" t="s">
        <v>26</v>
      </c>
      <c r="U23" s="153"/>
      <c r="V23" s="153"/>
      <c r="W23" s="153"/>
      <c r="X23" s="153"/>
      <c r="Y23" s="153"/>
      <c r="Z23" s="153"/>
      <c r="AA23" s="154"/>
      <c r="AB23" s="27"/>
      <c r="AD23" s="23" t="s">
        <v>2</v>
      </c>
      <c r="AE23" s="24">
        <v>2112.0100000000002</v>
      </c>
      <c r="AF23" s="24">
        <v>2826.65</v>
      </c>
      <c r="AG23" s="25">
        <v>7.4999999999999997E-2</v>
      </c>
      <c r="AH23" s="24">
        <v>158.4</v>
      </c>
    </row>
    <row r="24" spans="2:34" ht="15.75" customHeight="1" thickBot="1" x14ac:dyDescent="0.3">
      <c r="B24" s="26"/>
      <c r="C24" s="28"/>
      <c r="D24" s="28"/>
      <c r="E24" s="28"/>
      <c r="F24" s="28"/>
      <c r="G24" s="29"/>
      <c r="I24" s="26"/>
      <c r="J24" s="155" t="s">
        <v>27</v>
      </c>
      <c r="K24" s="156"/>
      <c r="L24" s="156"/>
      <c r="M24" s="156"/>
      <c r="N24" s="156"/>
      <c r="O24" s="156"/>
      <c r="P24" s="157"/>
      <c r="Q24" s="27"/>
      <c r="S24" s="26"/>
      <c r="T24" s="155" t="s">
        <v>41</v>
      </c>
      <c r="U24" s="156"/>
      <c r="V24" s="156"/>
      <c r="W24" s="156"/>
      <c r="X24" s="156"/>
      <c r="Y24" s="156"/>
      <c r="Z24" s="156"/>
      <c r="AA24" s="157"/>
      <c r="AB24" s="27"/>
      <c r="AD24" s="23" t="s">
        <v>3</v>
      </c>
      <c r="AE24" s="24">
        <v>2826.66</v>
      </c>
      <c r="AF24" s="24">
        <v>3751.05</v>
      </c>
      <c r="AG24" s="25">
        <v>0.15</v>
      </c>
      <c r="AH24" s="24">
        <v>370.4</v>
      </c>
    </row>
    <row r="25" spans="2:34" ht="15.75" customHeight="1" x14ac:dyDescent="0.25">
      <c r="B25" s="26"/>
      <c r="C25" s="149" t="s">
        <v>28</v>
      </c>
      <c r="D25" s="150"/>
      <c r="E25" s="151"/>
      <c r="F25" s="10">
        <v>7.0000000000000007E-2</v>
      </c>
      <c r="G25" s="1"/>
      <c r="I25" s="26"/>
      <c r="J25" s="158"/>
      <c r="K25" s="158"/>
      <c r="L25" s="158"/>
      <c r="M25" s="158"/>
      <c r="N25" s="158"/>
      <c r="O25" s="158"/>
      <c r="P25" s="158"/>
      <c r="Q25" s="27"/>
      <c r="S25" s="26"/>
      <c r="T25" s="158"/>
      <c r="U25" s="158"/>
      <c r="V25" s="158"/>
      <c r="W25" s="158"/>
      <c r="X25" s="158"/>
      <c r="Y25" s="158"/>
      <c r="Z25" s="158"/>
      <c r="AA25" s="158"/>
      <c r="AB25" s="27"/>
      <c r="AD25" s="23"/>
      <c r="AE25" s="24"/>
      <c r="AF25" s="24"/>
      <c r="AG25" s="25"/>
      <c r="AH25" s="24"/>
    </row>
    <row r="26" spans="2:34" ht="15.75" customHeight="1" thickBot="1" x14ac:dyDescent="0.3">
      <c r="B26" s="26"/>
      <c r="C26" s="128" t="s">
        <v>29</v>
      </c>
      <c r="D26" s="129"/>
      <c r="E26" s="130"/>
      <c r="F26" s="9">
        <v>0.04</v>
      </c>
      <c r="G26" s="1"/>
      <c r="I26" s="26"/>
      <c r="J26" s="32"/>
      <c r="K26" s="32"/>
      <c r="L26" s="32"/>
      <c r="M26" s="32"/>
      <c r="N26" s="32"/>
      <c r="O26" s="32"/>
      <c r="P26" s="32"/>
      <c r="Q26" s="27"/>
      <c r="S26" s="26"/>
      <c r="T26" s="32"/>
      <c r="U26" s="32"/>
      <c r="V26" s="32"/>
      <c r="W26" s="32"/>
      <c r="X26" s="32"/>
      <c r="Y26" s="32"/>
      <c r="Z26" s="32"/>
      <c r="AA26" s="32"/>
      <c r="AB26" s="27"/>
      <c r="AD26" s="23" t="s">
        <v>4</v>
      </c>
      <c r="AE26" s="24">
        <v>3751.06</v>
      </c>
      <c r="AF26" s="24">
        <v>4664.68</v>
      </c>
      <c r="AG26" s="25">
        <v>0.22500000000000001</v>
      </c>
      <c r="AH26" s="24">
        <v>651.73</v>
      </c>
    </row>
    <row r="27" spans="2:34" ht="15.75" thickBot="1" x14ac:dyDescent="0.3">
      <c r="B27" s="33"/>
      <c r="C27" s="34"/>
      <c r="D27" s="34"/>
      <c r="E27" s="34"/>
      <c r="F27" s="34"/>
      <c r="G27" s="35"/>
      <c r="I27" s="26"/>
      <c r="J27" s="121" t="s">
        <v>15</v>
      </c>
      <c r="K27" s="122"/>
      <c r="L27" s="123"/>
      <c r="M27" s="32"/>
      <c r="N27" s="118" t="s">
        <v>16</v>
      </c>
      <c r="O27" s="119"/>
      <c r="P27" s="120"/>
      <c r="Q27" s="27"/>
      <c r="S27" s="26"/>
      <c r="T27" s="121" t="s">
        <v>15</v>
      </c>
      <c r="U27" s="122"/>
      <c r="V27" s="123"/>
      <c r="W27" s="32"/>
      <c r="X27" s="118" t="s">
        <v>16</v>
      </c>
      <c r="Y27" s="119"/>
      <c r="Z27" s="119"/>
      <c r="AA27" s="120"/>
      <c r="AB27" s="27"/>
      <c r="AD27" s="23" t="s">
        <v>5</v>
      </c>
      <c r="AE27" s="24">
        <v>4664.6899999999996</v>
      </c>
      <c r="AF27" s="36" t="s">
        <v>6</v>
      </c>
      <c r="AG27" s="25">
        <v>0.27500000000000002</v>
      </c>
      <c r="AH27" s="24">
        <v>884.96</v>
      </c>
    </row>
    <row r="28" spans="2:34" ht="15.75" thickBot="1" x14ac:dyDescent="0.3">
      <c r="B28" s="131"/>
      <c r="C28" s="131"/>
      <c r="D28" s="131"/>
      <c r="E28" s="131"/>
      <c r="F28" s="131"/>
      <c r="G28" s="131"/>
      <c r="I28" s="26"/>
      <c r="J28" s="33" t="s">
        <v>8</v>
      </c>
      <c r="K28" s="34"/>
      <c r="L28" s="4">
        <v>1350</v>
      </c>
      <c r="M28" s="32"/>
      <c r="N28" s="33" t="s">
        <v>8</v>
      </c>
      <c r="O28" s="34"/>
      <c r="P28" s="37">
        <f>IF(L28*F26+L28&lt;F33,F33,L28*F26+L28)</f>
        <v>1412.4</v>
      </c>
      <c r="Q28" s="27"/>
      <c r="S28" s="26"/>
      <c r="T28" s="33" t="s">
        <v>8</v>
      </c>
      <c r="U28" s="34"/>
      <c r="V28" s="12">
        <v>2500</v>
      </c>
      <c r="W28" s="32"/>
      <c r="X28" s="33" t="s">
        <v>8</v>
      </c>
      <c r="Y28" s="34"/>
      <c r="Z28" s="34"/>
      <c r="AA28" s="37">
        <f>IF(V28*F26+V28&lt;F33,F33,V28*F26+V28)</f>
        <v>2600</v>
      </c>
      <c r="AB28" s="27"/>
    </row>
    <row r="29" spans="2:34" ht="14.25" customHeight="1" thickBot="1" x14ac:dyDescent="0.3">
      <c r="B29" s="19"/>
      <c r="C29" s="20"/>
      <c r="D29" s="20"/>
      <c r="E29" s="20"/>
      <c r="F29" s="20"/>
      <c r="G29" s="22"/>
      <c r="I29" s="26"/>
      <c r="J29" s="32"/>
      <c r="K29" s="32"/>
      <c r="L29" s="38"/>
      <c r="M29" s="32"/>
      <c r="N29" s="32"/>
      <c r="O29" s="32"/>
      <c r="P29" s="38"/>
      <c r="Q29" s="27"/>
      <c r="S29" s="26"/>
      <c r="T29" s="32"/>
      <c r="U29" s="32"/>
      <c r="V29" s="38"/>
      <c r="W29" s="32"/>
      <c r="X29" s="32"/>
      <c r="Y29" s="32"/>
      <c r="Z29" s="32"/>
      <c r="AA29" s="38"/>
      <c r="AB29" s="27"/>
    </row>
    <row r="30" spans="2:34" ht="15.75" thickBot="1" x14ac:dyDescent="0.3">
      <c r="B30" s="39"/>
      <c r="C30" s="121" t="s">
        <v>42</v>
      </c>
      <c r="D30" s="122"/>
      <c r="E30" s="122"/>
      <c r="F30" s="123"/>
      <c r="G30" s="27"/>
      <c r="I30" s="26"/>
      <c r="J30" s="121" t="s">
        <v>12</v>
      </c>
      <c r="K30" s="122"/>
      <c r="L30" s="123"/>
      <c r="M30" s="32"/>
      <c r="N30" s="118" t="s">
        <v>12</v>
      </c>
      <c r="O30" s="119"/>
      <c r="P30" s="120"/>
      <c r="Q30" s="27"/>
      <c r="S30" s="26"/>
      <c r="T30" s="121" t="s">
        <v>38</v>
      </c>
      <c r="U30" s="122"/>
      <c r="V30" s="123"/>
      <c r="X30" s="118" t="s">
        <v>38</v>
      </c>
      <c r="Y30" s="119"/>
      <c r="Z30" s="119"/>
      <c r="AA30" s="120"/>
      <c r="AB30" s="27"/>
    </row>
    <row r="31" spans="2:34" ht="15.75" thickBot="1" x14ac:dyDescent="0.3">
      <c r="B31" s="26"/>
      <c r="C31" s="32"/>
      <c r="D31" s="32"/>
      <c r="E31" s="32"/>
      <c r="F31" s="32"/>
      <c r="G31" s="40"/>
      <c r="I31" s="26"/>
      <c r="J31" s="41" t="s">
        <v>32</v>
      </c>
      <c r="K31" s="42"/>
      <c r="L31" s="5">
        <v>0</v>
      </c>
      <c r="M31" s="32"/>
      <c r="N31" s="41" t="s">
        <v>32</v>
      </c>
      <c r="O31" s="42"/>
      <c r="P31" s="43">
        <f>L31</f>
        <v>0</v>
      </c>
      <c r="Q31" s="27"/>
      <c r="S31" s="26"/>
      <c r="T31" s="33" t="s">
        <v>39</v>
      </c>
      <c r="U31" s="34"/>
      <c r="V31" s="44">
        <f>V28-2112.01</f>
        <v>387.98999999999978</v>
      </c>
      <c r="X31" s="33" t="s">
        <v>39</v>
      </c>
      <c r="Y31" s="34"/>
      <c r="Z31" s="34"/>
      <c r="AA31" s="44">
        <f>AA28-2112.01</f>
        <v>487.98999999999978</v>
      </c>
      <c r="AB31" s="27"/>
    </row>
    <row r="32" spans="2:34" ht="15" customHeight="1" thickBot="1" x14ac:dyDescent="0.3">
      <c r="B32" s="26"/>
      <c r="C32" s="162" t="s">
        <v>15</v>
      </c>
      <c r="D32" s="163"/>
      <c r="E32" s="164"/>
      <c r="F32" s="8">
        <v>1320</v>
      </c>
      <c r="G32" s="45"/>
      <c r="I32" s="26"/>
      <c r="J32" s="46" t="s">
        <v>9</v>
      </c>
      <c r="K32" s="47"/>
      <c r="L32" s="6">
        <v>0</v>
      </c>
      <c r="M32" s="32"/>
      <c r="N32" s="46" t="s">
        <v>9</v>
      </c>
      <c r="O32" s="48"/>
      <c r="P32" s="49">
        <f>L32</f>
        <v>0</v>
      </c>
      <c r="Q32" s="27"/>
      <c r="S32" s="26"/>
      <c r="T32" s="32"/>
      <c r="U32" s="32"/>
      <c r="V32" s="32"/>
      <c r="W32" s="32"/>
      <c r="X32" s="32"/>
      <c r="Y32" s="32"/>
      <c r="Z32" s="32"/>
      <c r="AA32" s="32"/>
      <c r="AB32" s="27"/>
    </row>
    <row r="33" spans="2:31" ht="15.75" thickBot="1" x14ac:dyDescent="0.3">
      <c r="B33" s="26"/>
      <c r="C33" s="128" t="s">
        <v>16</v>
      </c>
      <c r="D33" s="129"/>
      <c r="E33" s="130"/>
      <c r="F33" s="50">
        <f>F32*F25+F32</f>
        <v>1412.4</v>
      </c>
      <c r="G33" s="51"/>
      <c r="I33" s="26"/>
      <c r="J33" s="52" t="s">
        <v>10</v>
      </c>
      <c r="K33" s="7"/>
      <c r="L33" s="53">
        <f>K33*L35</f>
        <v>0</v>
      </c>
      <c r="M33" s="32"/>
      <c r="N33" s="54" t="s">
        <v>10</v>
      </c>
      <c r="O33" s="55"/>
      <c r="P33" s="56">
        <f>L33</f>
        <v>0</v>
      </c>
      <c r="Q33" s="27"/>
      <c r="S33" s="26"/>
      <c r="T33" s="121" t="s">
        <v>12</v>
      </c>
      <c r="U33" s="122"/>
      <c r="V33" s="123"/>
      <c r="W33" s="32"/>
      <c r="X33" s="118" t="s">
        <v>12</v>
      </c>
      <c r="Y33" s="119"/>
      <c r="Z33" s="119"/>
      <c r="AA33" s="120"/>
      <c r="AB33" s="27"/>
    </row>
    <row r="34" spans="2:31" ht="15.75" thickBot="1" x14ac:dyDescent="0.3">
      <c r="B34" s="26"/>
      <c r="C34" s="32"/>
      <c r="D34" s="32"/>
      <c r="E34" s="32"/>
      <c r="F34" s="32"/>
      <c r="G34" s="40"/>
      <c r="I34" s="26"/>
      <c r="J34" s="106" t="s">
        <v>11</v>
      </c>
      <c r="K34" s="107"/>
      <c r="L34" s="58">
        <f>L28-L31-L32-L33</f>
        <v>1350</v>
      </c>
      <c r="M34" s="32"/>
      <c r="N34" s="124" t="s">
        <v>11</v>
      </c>
      <c r="O34" s="137"/>
      <c r="P34" s="60">
        <f>P28-P31-P32-P33</f>
        <v>1412.4</v>
      </c>
      <c r="Q34" s="27"/>
      <c r="S34" s="26"/>
      <c r="T34" s="41" t="s">
        <v>32</v>
      </c>
      <c r="U34" s="42"/>
      <c r="V34" s="5">
        <v>0</v>
      </c>
      <c r="W34" s="32"/>
      <c r="X34" s="41" t="s">
        <v>32</v>
      </c>
      <c r="Y34" s="42"/>
      <c r="Z34" s="42"/>
      <c r="AA34" s="43">
        <f>V34</f>
        <v>0</v>
      </c>
      <c r="AB34" s="27"/>
    </row>
    <row r="35" spans="2:31" ht="15.75" thickBot="1" x14ac:dyDescent="0.3">
      <c r="B35" s="26"/>
      <c r="C35" s="121" t="s">
        <v>31</v>
      </c>
      <c r="D35" s="122"/>
      <c r="E35" s="122"/>
      <c r="F35" s="123"/>
      <c r="G35" s="27"/>
      <c r="I35" s="26"/>
      <c r="J35" s="159" t="s">
        <v>14</v>
      </c>
      <c r="K35" s="160"/>
      <c r="L35" s="61">
        <v>189.59</v>
      </c>
      <c r="M35" s="62"/>
      <c r="N35" s="159" t="s">
        <v>14</v>
      </c>
      <c r="O35" s="160"/>
      <c r="P35" s="63">
        <v>189.59</v>
      </c>
      <c r="Q35" s="27"/>
      <c r="S35" s="26"/>
      <c r="T35" s="46" t="s">
        <v>9</v>
      </c>
      <c r="U35" s="47"/>
      <c r="V35" s="6">
        <v>0</v>
      </c>
      <c r="W35" s="32"/>
      <c r="X35" s="46" t="s">
        <v>9</v>
      </c>
      <c r="Y35" s="48"/>
      <c r="Z35" s="48"/>
      <c r="AA35" s="49">
        <f>V35</f>
        <v>0</v>
      </c>
      <c r="AB35" s="27"/>
    </row>
    <row r="36" spans="2:31" ht="15.75" thickBot="1" x14ac:dyDescent="0.3">
      <c r="B36" s="26"/>
      <c r="C36" s="162" t="s">
        <v>9</v>
      </c>
      <c r="D36" s="163"/>
      <c r="E36" s="164"/>
      <c r="F36" s="5">
        <v>0</v>
      </c>
      <c r="G36" s="27"/>
      <c r="I36" s="26"/>
      <c r="J36" s="32"/>
      <c r="K36" s="32"/>
      <c r="L36" s="32"/>
      <c r="M36" s="32"/>
      <c r="N36" s="32"/>
      <c r="O36" s="32"/>
      <c r="P36" s="32"/>
      <c r="Q36" s="27"/>
      <c r="S36" s="26"/>
      <c r="T36" s="52" t="s">
        <v>10</v>
      </c>
      <c r="U36" s="13">
        <v>0</v>
      </c>
      <c r="V36" s="56">
        <f>U36*V38</f>
        <v>0</v>
      </c>
      <c r="W36" s="32"/>
      <c r="X36" s="54" t="s">
        <v>10</v>
      </c>
      <c r="Y36" s="55"/>
      <c r="Z36" s="55"/>
      <c r="AA36" s="56">
        <f>V36</f>
        <v>0</v>
      </c>
      <c r="AB36" s="27"/>
    </row>
    <row r="37" spans="2:31" ht="15.75" thickBot="1" x14ac:dyDescent="0.3">
      <c r="B37" s="26"/>
      <c r="C37" s="64" t="s">
        <v>33</v>
      </c>
      <c r="D37" s="65"/>
      <c r="E37" s="65"/>
      <c r="F37" s="6">
        <v>0</v>
      </c>
      <c r="G37" s="27"/>
      <c r="I37" s="26"/>
      <c r="J37" s="121" t="s">
        <v>7</v>
      </c>
      <c r="K37" s="122"/>
      <c r="L37" s="123"/>
      <c r="M37" s="32"/>
      <c r="N37" s="118" t="s">
        <v>7</v>
      </c>
      <c r="O37" s="119"/>
      <c r="P37" s="120"/>
      <c r="Q37" s="27"/>
      <c r="S37" s="26"/>
      <c r="T37" s="106" t="s">
        <v>11</v>
      </c>
      <c r="U37" s="133"/>
      <c r="V37" s="58">
        <f>V31-V34-V35-V36</f>
        <v>387.98999999999978</v>
      </c>
      <c r="W37" s="32"/>
      <c r="X37" s="67" t="s">
        <v>11</v>
      </c>
      <c r="Y37" s="68"/>
      <c r="Z37" s="59"/>
      <c r="AA37" s="60">
        <f>AA31-AA34-AA35-AA36</f>
        <v>487.98999999999978</v>
      </c>
      <c r="AB37" s="27"/>
    </row>
    <row r="38" spans="2:31" ht="15.75" thickBot="1" x14ac:dyDescent="0.3">
      <c r="B38" s="26"/>
      <c r="C38" s="69" t="s">
        <v>36</v>
      </c>
      <c r="D38" s="70"/>
      <c r="E38" s="70"/>
      <c r="F38" s="11">
        <v>0</v>
      </c>
      <c r="G38" s="40"/>
      <c r="I38" s="26"/>
      <c r="J38" s="41" t="s">
        <v>7</v>
      </c>
      <c r="K38" s="42"/>
      <c r="L38" s="43">
        <v>528</v>
      </c>
      <c r="M38" s="32"/>
      <c r="N38" s="41" t="s">
        <v>7</v>
      </c>
      <c r="O38" s="42"/>
      <c r="P38" s="43">
        <v>528</v>
      </c>
      <c r="Q38" s="27"/>
      <c r="S38" s="26"/>
      <c r="T38" s="71" t="s">
        <v>14</v>
      </c>
      <c r="U38" s="72"/>
      <c r="V38" s="61">
        <v>189.59</v>
      </c>
      <c r="W38" s="62"/>
      <c r="X38" s="71" t="s">
        <v>14</v>
      </c>
      <c r="Y38" s="72"/>
      <c r="Z38" s="72"/>
      <c r="AA38" s="61">
        <v>189.59</v>
      </c>
      <c r="AB38" s="27"/>
    </row>
    <row r="39" spans="2:31" ht="15.75" thickBot="1" x14ac:dyDescent="0.3">
      <c r="B39" s="26"/>
      <c r="C39" s="32"/>
      <c r="D39" s="32"/>
      <c r="E39" s="32"/>
      <c r="F39" s="32"/>
      <c r="G39" s="27"/>
      <c r="I39" s="26"/>
      <c r="J39" s="147" t="s">
        <v>13</v>
      </c>
      <c r="K39" s="148"/>
      <c r="L39" s="58">
        <f>L28-L38</f>
        <v>822</v>
      </c>
      <c r="M39" s="32"/>
      <c r="N39" s="67" t="s">
        <v>13</v>
      </c>
      <c r="O39" s="68"/>
      <c r="P39" s="60">
        <f>P28-P38</f>
        <v>884.40000000000009</v>
      </c>
      <c r="Q39" s="27"/>
      <c r="S39" s="26"/>
      <c r="T39" s="32"/>
      <c r="U39" s="32"/>
      <c r="V39" s="32"/>
      <c r="W39" s="32"/>
      <c r="X39" s="32"/>
      <c r="Y39" s="32"/>
      <c r="Z39" s="32"/>
      <c r="AA39" s="32"/>
      <c r="AB39" s="27"/>
    </row>
    <row r="40" spans="2:31" ht="15.75" thickBot="1" x14ac:dyDescent="0.3">
      <c r="B40" s="26"/>
      <c r="C40" s="118" t="s">
        <v>43</v>
      </c>
      <c r="D40" s="119"/>
      <c r="E40" s="119"/>
      <c r="F40" s="120"/>
      <c r="G40" s="27"/>
      <c r="I40" s="26"/>
      <c r="J40" s="32"/>
      <c r="K40" s="32"/>
      <c r="L40" s="32"/>
      <c r="M40" s="32"/>
      <c r="N40" s="32"/>
      <c r="O40" s="32"/>
      <c r="P40" s="32"/>
      <c r="Q40" s="27"/>
      <c r="S40" s="26"/>
      <c r="T40" s="121" t="s">
        <v>7</v>
      </c>
      <c r="U40" s="122"/>
      <c r="V40" s="123"/>
      <c r="W40" s="32"/>
      <c r="X40" s="118" t="s">
        <v>7</v>
      </c>
      <c r="Y40" s="119"/>
      <c r="Z40" s="119"/>
      <c r="AA40" s="120"/>
      <c r="AB40" s="27"/>
    </row>
    <row r="41" spans="2:31" ht="15.75" thickBot="1" x14ac:dyDescent="0.3">
      <c r="B41" s="26"/>
      <c r="C41" s="73" t="s">
        <v>34</v>
      </c>
      <c r="D41" s="74"/>
      <c r="E41" s="74"/>
      <c r="F41" s="43">
        <f>(F32-F36-F37)*35%</f>
        <v>461.99999999999994</v>
      </c>
      <c r="G41" s="27"/>
      <c r="I41" s="26"/>
      <c r="J41" s="121" t="s">
        <v>19</v>
      </c>
      <c r="K41" s="122"/>
      <c r="L41" s="123"/>
      <c r="M41" s="32"/>
      <c r="N41" s="118" t="s">
        <v>19</v>
      </c>
      <c r="O41" s="119"/>
      <c r="P41" s="120"/>
      <c r="Q41" s="27"/>
      <c r="S41" s="26"/>
      <c r="T41" s="41" t="s">
        <v>7</v>
      </c>
      <c r="U41" s="42"/>
      <c r="V41" s="43">
        <v>528</v>
      </c>
      <c r="W41" s="32"/>
      <c r="X41" s="41" t="s">
        <v>7</v>
      </c>
      <c r="Y41" s="42"/>
      <c r="Z41" s="42"/>
      <c r="AA41" s="43">
        <v>528</v>
      </c>
      <c r="AB41" s="27"/>
      <c r="AE41" s="16" t="s">
        <v>48</v>
      </c>
    </row>
    <row r="42" spans="2:31" ht="15.75" thickBot="1" x14ac:dyDescent="0.3">
      <c r="B42" s="26"/>
      <c r="C42" s="75" t="s">
        <v>44</v>
      </c>
      <c r="D42" s="76"/>
      <c r="E42" s="76"/>
      <c r="F42" s="77">
        <f>(F33-F36-F37)*35%</f>
        <v>494.34</v>
      </c>
      <c r="G42" s="27"/>
      <c r="I42" s="26"/>
      <c r="J42" s="30" t="s">
        <v>17</v>
      </c>
      <c r="K42" s="31"/>
      <c r="L42" s="43">
        <f>MIN(L34,L39)</f>
        <v>822</v>
      </c>
      <c r="M42" s="32"/>
      <c r="N42" s="30" t="s">
        <v>17</v>
      </c>
      <c r="O42" s="31"/>
      <c r="P42" s="43">
        <f>MIN(P34,P39)</f>
        <v>884.40000000000009</v>
      </c>
      <c r="Q42" s="27"/>
      <c r="S42" s="26"/>
      <c r="T42" s="106" t="s">
        <v>13</v>
      </c>
      <c r="U42" s="107"/>
      <c r="V42" s="78">
        <f>IF(V31&gt;528,V31-V41,V31)</f>
        <v>387.98999999999978</v>
      </c>
      <c r="W42" s="32"/>
      <c r="X42" s="126" t="s">
        <v>13</v>
      </c>
      <c r="Y42" s="132"/>
      <c r="Z42" s="79"/>
      <c r="AA42" s="60">
        <f>IF(AA31&gt;528,AA31-AA41,AA31)</f>
        <v>487.98999999999978</v>
      </c>
      <c r="AB42" s="27"/>
    </row>
    <row r="43" spans="2:31" ht="15.75" thickBot="1" x14ac:dyDescent="0.3">
      <c r="B43" s="26"/>
      <c r="C43" s="111" t="s">
        <v>25</v>
      </c>
      <c r="D43" s="112"/>
      <c r="E43" s="112"/>
      <c r="F43" s="81">
        <f>F42-F41</f>
        <v>32.340000000000032</v>
      </c>
      <c r="G43" s="27"/>
      <c r="I43" s="26"/>
      <c r="J43" s="82" t="s">
        <v>18</v>
      </c>
      <c r="K43" s="83"/>
      <c r="L43" s="2">
        <f>VLOOKUP(L42,AE22:AH27,3,TRUE)</f>
        <v>0</v>
      </c>
      <c r="M43" s="32"/>
      <c r="N43" s="82" t="s">
        <v>18</v>
      </c>
      <c r="O43" s="83"/>
      <c r="P43" s="3">
        <f>VLOOKUP(P42,AE22:AH27,3,TRUE)</f>
        <v>0</v>
      </c>
      <c r="Q43" s="27"/>
      <c r="S43" s="26"/>
      <c r="T43" s="32"/>
      <c r="U43" s="32"/>
      <c r="V43" s="32"/>
      <c r="W43" s="32"/>
      <c r="X43" s="32"/>
      <c r="Y43" s="32"/>
      <c r="Z43" s="32"/>
      <c r="AA43" s="32"/>
      <c r="AB43" s="27"/>
    </row>
    <row r="44" spans="2:31" ht="15.75" thickBot="1" x14ac:dyDescent="0.3">
      <c r="B44" s="26"/>
      <c r="C44" s="109" t="s">
        <v>46</v>
      </c>
      <c r="D44" s="110"/>
      <c r="E44" s="110"/>
      <c r="F44" s="105">
        <f>F43/0.02424</f>
        <v>1334.1584158415853</v>
      </c>
      <c r="G44" s="27"/>
      <c r="I44" s="26"/>
      <c r="J44" s="57" t="s">
        <v>20</v>
      </c>
      <c r="K44" s="66"/>
      <c r="L44" s="58">
        <f>L42*L43-VLOOKUP(L42,AE22:AH27,4,TRUE)</f>
        <v>0</v>
      </c>
      <c r="M44" s="32"/>
      <c r="N44" s="124" t="s">
        <v>20</v>
      </c>
      <c r="O44" s="125"/>
      <c r="P44" s="60">
        <f>P42*P43-VLOOKUP(P42,AE22:AH27,4,TRUE)</f>
        <v>0</v>
      </c>
      <c r="Q44" s="27"/>
      <c r="S44" s="26"/>
      <c r="T44" s="121" t="s">
        <v>19</v>
      </c>
      <c r="U44" s="122"/>
      <c r="V44" s="123"/>
      <c r="W44" s="32"/>
      <c r="X44" s="118" t="s">
        <v>19</v>
      </c>
      <c r="Y44" s="119"/>
      <c r="Z44" s="119"/>
      <c r="AA44" s="120"/>
      <c r="AB44" s="27"/>
    </row>
    <row r="45" spans="2:31" ht="15.75" thickBot="1" x14ac:dyDescent="0.3">
      <c r="B45" s="39"/>
      <c r="C45" s="113" t="s">
        <v>37</v>
      </c>
      <c r="D45" s="114"/>
      <c r="E45" s="114"/>
      <c r="F45" s="86">
        <f>F42-F38</f>
        <v>494.34</v>
      </c>
      <c r="G45" s="87"/>
      <c r="I45" s="26"/>
      <c r="J45" s="32"/>
      <c r="K45" s="32"/>
      <c r="L45" s="32"/>
      <c r="M45" s="32"/>
      <c r="N45" s="32"/>
      <c r="O45" s="32"/>
      <c r="P45" s="32"/>
      <c r="Q45" s="27"/>
      <c r="S45" s="26"/>
      <c r="T45" s="30" t="s">
        <v>17</v>
      </c>
      <c r="U45" s="31"/>
      <c r="V45" s="43">
        <f>MIN(V37,V42)</f>
        <v>387.98999999999978</v>
      </c>
      <c r="W45" s="32"/>
      <c r="X45" s="30" t="s">
        <v>17</v>
      </c>
      <c r="Y45" s="138"/>
      <c r="Z45" s="139"/>
      <c r="AA45" s="43">
        <f>MIN(AA37,AA42)</f>
        <v>487.98999999999978</v>
      </c>
      <c r="AB45" s="27"/>
    </row>
    <row r="46" spans="2:31" ht="15.75" thickBot="1" x14ac:dyDescent="0.3">
      <c r="B46" s="26"/>
      <c r="C46" s="32"/>
      <c r="D46" s="32"/>
      <c r="E46" s="32"/>
      <c r="F46" s="32"/>
      <c r="G46" s="27"/>
      <c r="I46" s="26"/>
      <c r="J46" s="121" t="s">
        <v>21</v>
      </c>
      <c r="K46" s="122"/>
      <c r="L46" s="123"/>
      <c r="M46" s="32"/>
      <c r="N46" s="118" t="s">
        <v>21</v>
      </c>
      <c r="O46" s="119"/>
      <c r="P46" s="120"/>
      <c r="Q46" s="27"/>
      <c r="S46" s="26"/>
      <c r="T46" s="82" t="s">
        <v>18</v>
      </c>
      <c r="U46" s="83"/>
      <c r="V46" s="3">
        <f>VLOOKUP(V45,AE22:AH27,3,TRUE)</f>
        <v>0</v>
      </c>
      <c r="W46" s="32"/>
      <c r="X46" s="82" t="s">
        <v>18</v>
      </c>
      <c r="Y46" s="140"/>
      <c r="Z46" s="141"/>
      <c r="AA46" s="3">
        <f>VLOOKUP(AA45,AE22:AH27,3,TRUE)</f>
        <v>0</v>
      </c>
      <c r="AB46" s="27"/>
    </row>
    <row r="47" spans="2:31" ht="15.75" thickBot="1" x14ac:dyDescent="0.3">
      <c r="B47" s="26"/>
      <c r="C47" s="118" t="s">
        <v>45</v>
      </c>
      <c r="D47" s="119"/>
      <c r="E47" s="119"/>
      <c r="F47" s="120"/>
      <c r="G47" s="27"/>
      <c r="I47" s="26"/>
      <c r="J47" s="41" t="s">
        <v>8</v>
      </c>
      <c r="K47" s="88"/>
      <c r="L47" s="43">
        <f>L28</f>
        <v>1350</v>
      </c>
      <c r="M47" s="32"/>
      <c r="N47" s="41" t="s">
        <v>8</v>
      </c>
      <c r="O47" s="88"/>
      <c r="P47" s="43">
        <f>P28</f>
        <v>1412.4</v>
      </c>
      <c r="Q47" s="27"/>
      <c r="S47" s="26"/>
      <c r="T47" s="57" t="s">
        <v>20</v>
      </c>
      <c r="U47" s="66"/>
      <c r="V47" s="58">
        <f>V45*V46-VLOOKUP(V45,AE22:AH27,4,TRUE)</f>
        <v>0</v>
      </c>
      <c r="W47" s="32"/>
      <c r="X47" s="124" t="s">
        <v>20</v>
      </c>
      <c r="Y47" s="137"/>
      <c r="Z47" s="125"/>
      <c r="AA47" s="89">
        <f>AA45*AA46-VLOOKUP(AA45,AE22:AH27,4,TRUE)</f>
        <v>0</v>
      </c>
      <c r="AB47" s="27"/>
    </row>
    <row r="48" spans="2:31" ht="15.75" thickBot="1" x14ac:dyDescent="0.3">
      <c r="B48" s="26"/>
      <c r="C48" s="73" t="s">
        <v>34</v>
      </c>
      <c r="D48" s="74"/>
      <c r="E48" s="74"/>
      <c r="F48" s="43">
        <f>(F32-F36-F37)*30%</f>
        <v>396</v>
      </c>
      <c r="G48" s="27"/>
      <c r="I48" s="26"/>
      <c r="J48" s="46" t="s">
        <v>40</v>
      </c>
      <c r="K48" s="90"/>
      <c r="L48" s="49">
        <f>L44</f>
        <v>0</v>
      </c>
      <c r="M48" s="32"/>
      <c r="N48" s="46" t="s">
        <v>40</v>
      </c>
      <c r="O48" s="90"/>
      <c r="P48" s="49">
        <f>P44</f>
        <v>0</v>
      </c>
      <c r="Q48" s="27"/>
      <c r="S48" s="26"/>
      <c r="T48" s="32"/>
      <c r="U48" s="32"/>
      <c r="V48" s="32"/>
      <c r="W48" s="32"/>
      <c r="X48" s="32"/>
      <c r="Y48" s="32"/>
      <c r="Z48" s="32"/>
      <c r="AA48" s="32"/>
      <c r="AB48" s="27"/>
    </row>
    <row r="49" spans="2:28" ht="15.75" thickBot="1" x14ac:dyDescent="0.3">
      <c r="B49" s="26"/>
      <c r="C49" s="75" t="s">
        <v>44</v>
      </c>
      <c r="D49" s="76"/>
      <c r="E49" s="76"/>
      <c r="F49" s="77">
        <f>(F33-F36-F37)*30%</f>
        <v>423.72</v>
      </c>
      <c r="G49" s="27"/>
      <c r="I49" s="39"/>
      <c r="J49" s="54" t="s">
        <v>9</v>
      </c>
      <c r="K49" s="91"/>
      <c r="L49" s="77">
        <f>L32</f>
        <v>0</v>
      </c>
      <c r="N49" s="54" t="s">
        <v>9</v>
      </c>
      <c r="O49" s="91"/>
      <c r="P49" s="77">
        <f>P32</f>
        <v>0</v>
      </c>
      <c r="Q49" s="87"/>
      <c r="S49" s="26"/>
      <c r="T49" s="121" t="s">
        <v>21</v>
      </c>
      <c r="U49" s="122"/>
      <c r="V49" s="123"/>
      <c r="W49" s="32"/>
      <c r="X49" s="118" t="s">
        <v>21</v>
      </c>
      <c r="Y49" s="119"/>
      <c r="Z49" s="119"/>
      <c r="AA49" s="120"/>
      <c r="AB49" s="87"/>
    </row>
    <row r="50" spans="2:28" ht="15.75" thickBot="1" x14ac:dyDescent="0.3">
      <c r="B50" s="26"/>
      <c r="C50" s="111" t="s">
        <v>25</v>
      </c>
      <c r="D50" s="112"/>
      <c r="E50" s="112"/>
      <c r="F50" s="81">
        <f>F49-F48</f>
        <v>27.720000000000027</v>
      </c>
      <c r="G50" s="27"/>
      <c r="I50" s="26"/>
      <c r="J50" s="54" t="s">
        <v>22</v>
      </c>
      <c r="K50" s="91"/>
      <c r="L50" s="77">
        <f>L47-L48-L49</f>
        <v>1350</v>
      </c>
      <c r="M50" s="32"/>
      <c r="N50" s="54" t="s">
        <v>22</v>
      </c>
      <c r="O50" s="91"/>
      <c r="P50" s="77">
        <f>P47-P48-P49</f>
        <v>1412.4</v>
      </c>
      <c r="Q50" s="27"/>
      <c r="S50" s="26"/>
      <c r="T50" s="41" t="s">
        <v>8</v>
      </c>
      <c r="U50" s="88"/>
      <c r="V50" s="43">
        <f>V28</f>
        <v>2500</v>
      </c>
      <c r="W50" s="32"/>
      <c r="X50" s="41" t="s">
        <v>8</v>
      </c>
      <c r="Y50" s="138"/>
      <c r="Z50" s="139"/>
      <c r="AA50" s="43">
        <f>AA28</f>
        <v>2600</v>
      </c>
      <c r="AB50" s="27"/>
    </row>
    <row r="51" spans="2:28" ht="15.75" thickBot="1" x14ac:dyDescent="0.3">
      <c r="B51" s="39"/>
      <c r="C51" s="109" t="s">
        <v>46</v>
      </c>
      <c r="D51" s="110"/>
      <c r="E51" s="110"/>
      <c r="F51" s="105">
        <f>F50/0.02424</f>
        <v>1143.5643564356446</v>
      </c>
      <c r="G51" s="87"/>
      <c r="I51" s="26"/>
      <c r="J51" s="92" t="s">
        <v>24</v>
      </c>
      <c r="K51" s="93"/>
      <c r="L51" s="58">
        <f>L50*35%</f>
        <v>472.49999999999994</v>
      </c>
      <c r="M51" s="32"/>
      <c r="N51" s="126" t="s">
        <v>24</v>
      </c>
      <c r="O51" s="127"/>
      <c r="P51" s="60">
        <f>P50*35%</f>
        <v>494.34</v>
      </c>
      <c r="Q51" s="27"/>
      <c r="S51" s="26"/>
      <c r="T51" s="46" t="s">
        <v>40</v>
      </c>
      <c r="U51" s="90"/>
      <c r="V51" s="49">
        <f>V47</f>
        <v>0</v>
      </c>
      <c r="W51" s="32"/>
      <c r="X51" s="46" t="s">
        <v>23</v>
      </c>
      <c r="Y51" s="142"/>
      <c r="Z51" s="143"/>
      <c r="AA51" s="49">
        <f>AA34+AA35+AA47</f>
        <v>0</v>
      </c>
      <c r="AB51" s="27"/>
    </row>
    <row r="52" spans="2:28" ht="15.75" thickBot="1" x14ac:dyDescent="0.3">
      <c r="B52" s="26"/>
      <c r="C52" s="113" t="s">
        <v>37</v>
      </c>
      <c r="D52" s="114"/>
      <c r="E52" s="114"/>
      <c r="F52" s="86">
        <f>F49-F38</f>
        <v>423.72</v>
      </c>
      <c r="G52" s="27"/>
      <c r="I52" s="26"/>
      <c r="J52" s="94"/>
      <c r="K52" s="94"/>
      <c r="L52" s="94"/>
      <c r="M52" s="32"/>
      <c r="N52" s="32"/>
      <c r="O52" s="32"/>
      <c r="P52" s="32"/>
      <c r="Q52" s="27"/>
      <c r="S52" s="39"/>
      <c r="T52" s="46" t="s">
        <v>9</v>
      </c>
      <c r="U52" s="90"/>
      <c r="V52" s="49">
        <f>V35</f>
        <v>0</v>
      </c>
      <c r="X52" s="46" t="s">
        <v>9</v>
      </c>
      <c r="Y52" s="142"/>
      <c r="Z52" s="143"/>
      <c r="AA52" s="49">
        <f>AA35</f>
        <v>0</v>
      </c>
      <c r="AB52" s="27"/>
    </row>
    <row r="53" spans="2:28" ht="15.75" thickBot="1" x14ac:dyDescent="0.3">
      <c r="B53" s="33"/>
      <c r="C53" s="34"/>
      <c r="D53" s="34"/>
      <c r="E53" s="34"/>
      <c r="F53" s="34"/>
      <c r="G53" s="35"/>
      <c r="I53" s="26"/>
      <c r="J53" s="121" t="s">
        <v>35</v>
      </c>
      <c r="K53" s="122"/>
      <c r="L53" s="123"/>
      <c r="M53" s="32"/>
      <c r="N53" s="80" t="s">
        <v>25</v>
      </c>
      <c r="O53" s="95"/>
      <c r="P53" s="81">
        <f>P51-L51</f>
        <v>21.840000000000032</v>
      </c>
      <c r="Q53" s="27"/>
      <c r="S53" s="26"/>
      <c r="T53" s="54" t="s">
        <v>22</v>
      </c>
      <c r="U53" s="91"/>
      <c r="V53" s="77">
        <f>V50-V51</f>
        <v>2500</v>
      </c>
      <c r="W53" s="32"/>
      <c r="X53" s="144" t="s">
        <v>22</v>
      </c>
      <c r="Y53" s="145"/>
      <c r="Z53" s="146"/>
      <c r="AA53" s="77">
        <f>AA50-AA51</f>
        <v>2600</v>
      </c>
      <c r="AB53" s="27"/>
    </row>
    <row r="54" spans="2:28" ht="15.75" thickBot="1" x14ac:dyDescent="0.3">
      <c r="I54" s="26"/>
      <c r="J54" s="33" t="s">
        <v>36</v>
      </c>
      <c r="K54" s="96"/>
      <c r="L54" s="14">
        <v>0</v>
      </c>
      <c r="M54" s="32"/>
      <c r="N54" s="84" t="s">
        <v>46</v>
      </c>
      <c r="O54" s="97"/>
      <c r="P54" s="105">
        <f>P53/0.02424</f>
        <v>900.99009900990222</v>
      </c>
      <c r="Q54" s="98">
        <f>Q53/0.02424</f>
        <v>0</v>
      </c>
      <c r="S54" s="26"/>
      <c r="T54" s="92" t="s">
        <v>24</v>
      </c>
      <c r="U54" s="99"/>
      <c r="V54" s="78">
        <f>V53*35%</f>
        <v>875</v>
      </c>
      <c r="W54" s="32"/>
      <c r="X54" s="124" t="s">
        <v>24</v>
      </c>
      <c r="Y54" s="137"/>
      <c r="Z54" s="125"/>
      <c r="AA54" s="89">
        <f>AA53*35%</f>
        <v>909.99999999999989</v>
      </c>
      <c r="AB54" s="27"/>
    </row>
    <row r="55" spans="2:28" ht="15.75" thickBot="1" x14ac:dyDescent="0.3">
      <c r="I55" s="26"/>
      <c r="J55" s="32"/>
      <c r="K55" s="32"/>
      <c r="L55" s="32"/>
      <c r="N55" s="85" t="s">
        <v>37</v>
      </c>
      <c r="O55" s="100"/>
      <c r="P55" s="86">
        <f>P51-L54</f>
        <v>494.34</v>
      </c>
      <c r="Q55" s="27"/>
      <c r="S55" s="26"/>
      <c r="T55" s="94"/>
      <c r="U55" s="94"/>
      <c r="V55" s="94"/>
      <c r="W55" s="32"/>
      <c r="X55" s="32"/>
      <c r="Y55" s="32"/>
      <c r="Z55" s="32"/>
      <c r="AA55" s="32"/>
      <c r="AB55" s="87"/>
    </row>
    <row r="56" spans="2:28" ht="15.75" thickBot="1" x14ac:dyDescent="0.3">
      <c r="I56" s="33"/>
      <c r="J56" s="34"/>
      <c r="K56" s="34"/>
      <c r="L56" s="34"/>
      <c r="M56" s="34"/>
      <c r="N56" s="34"/>
      <c r="O56" s="34"/>
      <c r="P56" s="34"/>
      <c r="Q56" s="35"/>
      <c r="S56" s="26"/>
      <c r="T56" s="134" t="s">
        <v>35</v>
      </c>
      <c r="U56" s="135"/>
      <c r="V56" s="136"/>
      <c r="W56" s="32"/>
      <c r="X56" s="101" t="s">
        <v>25</v>
      </c>
      <c r="Y56" s="102"/>
      <c r="Z56" s="95"/>
      <c r="AA56" s="81">
        <f>AA54-V54</f>
        <v>34.999999999999886</v>
      </c>
      <c r="AB56" s="27"/>
    </row>
    <row r="57" spans="2:28" ht="15.75" thickBot="1" x14ac:dyDescent="0.3">
      <c r="S57" s="26"/>
      <c r="T57" s="33" t="s">
        <v>36</v>
      </c>
      <c r="U57" s="34"/>
      <c r="V57" s="12">
        <v>0</v>
      </c>
      <c r="W57" s="32"/>
      <c r="X57" s="109" t="s">
        <v>46</v>
      </c>
      <c r="Y57" s="110"/>
      <c r="Z57" s="97"/>
      <c r="AA57" s="105">
        <f>AA56/0.02424</f>
        <v>1443.8943894389392</v>
      </c>
      <c r="AB57" s="103"/>
    </row>
    <row r="58" spans="2:28" ht="15.75" thickBot="1" x14ac:dyDescent="0.3">
      <c r="S58" s="26"/>
      <c r="T58" s="32"/>
      <c r="U58" s="32"/>
      <c r="V58" s="32"/>
      <c r="X58" s="113" t="s">
        <v>37</v>
      </c>
      <c r="Y58" s="114"/>
      <c r="Z58" s="100"/>
      <c r="AA58" s="86">
        <f>AA54-V57</f>
        <v>909.99999999999989</v>
      </c>
      <c r="AB58" s="87"/>
    </row>
    <row r="59" spans="2:28" ht="15.75" thickBot="1" x14ac:dyDescent="0.3">
      <c r="S59" s="33"/>
      <c r="T59" s="34"/>
      <c r="U59" s="34"/>
      <c r="V59" s="34"/>
      <c r="W59" s="34"/>
      <c r="X59" s="34"/>
      <c r="Y59" s="34"/>
      <c r="Z59" s="34"/>
      <c r="AA59" s="34"/>
      <c r="AB59" s="104"/>
    </row>
  </sheetData>
  <sheetProtection algorithmName="SHA-512" hashValue="jXsWuosFc030q0wX0bD/e27W2TV27YSwbCcK08HhEumUqSA7VwTfeivTtU+fL7r1cMKEpL0gvtCSJ88awJQJ7A==" saltValue="CCrlvobWeXUIRuJshUpBCQ==" spinCount="100000" sheet="1" selectLockedCells="1"/>
  <mergeCells count="70">
    <mergeCell ref="N34:O34"/>
    <mergeCell ref="J35:K35"/>
    <mergeCell ref="AD17:AH17"/>
    <mergeCell ref="C32:E32"/>
    <mergeCell ref="C36:E36"/>
    <mergeCell ref="N35:O35"/>
    <mergeCell ref="J27:L27"/>
    <mergeCell ref="C25:E25"/>
    <mergeCell ref="T23:AA23"/>
    <mergeCell ref="T24:AA24"/>
    <mergeCell ref="N30:P30"/>
    <mergeCell ref="J30:L30"/>
    <mergeCell ref="J25:P25"/>
    <mergeCell ref="T25:AA25"/>
    <mergeCell ref="X27:AA27"/>
    <mergeCell ref="J23:P23"/>
    <mergeCell ref="J24:P24"/>
    <mergeCell ref="J53:L53"/>
    <mergeCell ref="J37:L37"/>
    <mergeCell ref="J41:L41"/>
    <mergeCell ref="N46:P46"/>
    <mergeCell ref="J46:L46"/>
    <mergeCell ref="N41:P41"/>
    <mergeCell ref="J39:K39"/>
    <mergeCell ref="N37:P37"/>
    <mergeCell ref="T56:V56"/>
    <mergeCell ref="X49:AA49"/>
    <mergeCell ref="T49:V49"/>
    <mergeCell ref="X44:AA44"/>
    <mergeCell ref="T44:V44"/>
    <mergeCell ref="X47:Z47"/>
    <mergeCell ref="Y45:Z45"/>
    <mergeCell ref="Y46:Z46"/>
    <mergeCell ref="X54:Z54"/>
    <mergeCell ref="Y50:Z50"/>
    <mergeCell ref="Y51:Z51"/>
    <mergeCell ref="Y52:Z52"/>
    <mergeCell ref="X53:Z53"/>
    <mergeCell ref="X57:Y57"/>
    <mergeCell ref="X58:Y58"/>
    <mergeCell ref="N44:O44"/>
    <mergeCell ref="N51:O51"/>
    <mergeCell ref="C23:F23"/>
    <mergeCell ref="C26:E26"/>
    <mergeCell ref="C33:E33"/>
    <mergeCell ref="C30:F30"/>
    <mergeCell ref="C35:F35"/>
    <mergeCell ref="C47:F47"/>
    <mergeCell ref="C40:F40"/>
    <mergeCell ref="B28:G28"/>
    <mergeCell ref="T27:V27"/>
    <mergeCell ref="X42:Y42"/>
    <mergeCell ref="C45:E45"/>
    <mergeCell ref="T37:U37"/>
    <mergeCell ref="T42:U42"/>
    <mergeCell ref="B1:AB21"/>
    <mergeCell ref="C44:E44"/>
    <mergeCell ref="C43:E43"/>
    <mergeCell ref="C52:E52"/>
    <mergeCell ref="C51:E51"/>
    <mergeCell ref="C50:E50"/>
    <mergeCell ref="S22:AB22"/>
    <mergeCell ref="X40:AA40"/>
    <mergeCell ref="T40:V40"/>
    <mergeCell ref="X33:AA33"/>
    <mergeCell ref="T33:V33"/>
    <mergeCell ref="X30:AA30"/>
    <mergeCell ref="T30:V30"/>
    <mergeCell ref="N27:P27"/>
    <mergeCell ref="J34:K34"/>
  </mergeCells>
  <dataValidations count="2">
    <dataValidation errorStyle="warning" allowBlank="1" showInputMessage="1" showErrorMessage="1" errorTitle="Obrigatório o Preenchimento" error="Para o cálculo ser correto é necessário preencher esse campo." promptTitle="Obrigatório o Preenchimento" prompt="Para o cálculo ser correto é necessário preencher esse campo." sqref="F25" xr:uid="{A69373AB-F604-4CD6-BFFA-6BAAD73FFD32}"/>
    <dataValidation allowBlank="1" showInputMessage="1" showErrorMessage="1" promptTitle="Obrigatório o Preenchimento" prompt="Para o cálculo ser correto é necessário preencher esse campo." sqref="F32" xr:uid="{BF3AD1E1-9435-44FF-BE70-A7108D609412}"/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  <colBreaks count="2" manualBreakCount="2">
    <brk id="12" max="58" man="1"/>
    <brk id="19" max="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 Aumento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Agencia Hacke</dc:creator>
  <cp:lastModifiedBy>Agencia Hacke</cp:lastModifiedBy>
  <cp:lastPrinted>2024-01-08T14:32:36Z</cp:lastPrinted>
  <dcterms:created xsi:type="dcterms:W3CDTF">2023-12-19T18:22:49Z</dcterms:created>
  <dcterms:modified xsi:type="dcterms:W3CDTF">2024-01-08T15:11:08Z</dcterms:modified>
</cp:coreProperties>
</file>